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mobiusgroup.sharepoint.com/sites/mobius/Projects/RIZIV2609/Shared Documents/Deliverables/Ondersteuning Netwerken/Budgetmanagementtool/"/>
    </mc:Choice>
  </mc:AlternateContent>
  <xr:revisionPtr revIDLastSave="0" documentId="8_{FFD400D4-DF76-4F4D-BBEB-A72BABACE0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mulation" sheetId="1" r:id="rId1"/>
    <sheet name="Prest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14" i="1" s="1"/>
  <c r="H12" i="2" l="1"/>
  <c r="H8" i="2"/>
  <c r="H7" i="2"/>
  <c r="G44" i="1"/>
  <c r="G43" i="1"/>
  <c r="G42" i="1"/>
  <c r="F42" i="1" s="1"/>
  <c r="G41" i="1"/>
  <c r="F41" i="1" s="1"/>
  <c r="G40" i="1"/>
  <c r="F40" i="1" s="1"/>
  <c r="G24" i="1"/>
  <c r="G23" i="1"/>
  <c r="F23" i="1" s="1"/>
  <c r="G22" i="1"/>
  <c r="G21" i="1"/>
  <c r="F21" i="1" s="1"/>
  <c r="G20" i="1"/>
  <c r="F20" i="1" s="1"/>
  <c r="F24" i="1" l="1"/>
  <c r="F45" i="1"/>
  <c r="F26" i="1"/>
  <c r="I12" i="2"/>
  <c r="I8" i="2"/>
  <c r="I7" i="2"/>
  <c r="H11" i="2"/>
  <c r="H10" i="2"/>
  <c r="H5" i="2"/>
  <c r="H4" i="2"/>
  <c r="E44" i="1" l="1"/>
  <c r="F34" i="1" s="1"/>
  <c r="E43" i="1"/>
  <c r="F33" i="1" s="1"/>
  <c r="E23" i="1"/>
  <c r="E22" i="1"/>
  <c r="E42" i="1"/>
  <c r="F32" i="1" s="1"/>
  <c r="E24" i="1"/>
  <c r="F13" i="1" l="1"/>
  <c r="I11" i="2"/>
  <c r="E41" i="1" s="1"/>
  <c r="I10" i="2"/>
  <c r="E40" i="1" s="1"/>
  <c r="I5" i="2"/>
  <c r="E21" i="1" s="1"/>
  <c r="I4" i="2"/>
  <c r="E20" i="1" s="1"/>
  <c r="C2" i="1"/>
  <c r="C4" i="1" s="1"/>
  <c r="E26" i="1" l="1"/>
  <c r="F31" i="1"/>
  <c r="F35" i="1" s="1"/>
  <c r="F12" i="1"/>
  <c r="E38" i="1"/>
  <c r="E8" i="1"/>
  <c r="E45" i="1"/>
  <c r="E7" i="1"/>
  <c r="E18" i="1"/>
  <c r="E14" i="1" l="1"/>
  <c r="E15" i="1"/>
  <c r="F15" i="1" s="1"/>
  <c r="F16" i="1"/>
  <c r="E34" i="1"/>
  <c r="E33" i="1"/>
  <c r="E32" i="1"/>
  <c r="E31" i="1"/>
  <c r="E12" i="1"/>
  <c r="E13" i="1"/>
  <c r="E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Lieselotte Huyghe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Arthur François :</t>
        </r>
        <r>
          <rPr>
            <sz val="9"/>
            <color indexed="81"/>
            <rFont val="Tahoma"/>
            <charset val="1"/>
          </rPr>
          <t xml:space="preserve">
Tenir compte de la date de signature pour 2021!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Lieselotte Huyghe</author>
  </authors>
  <commentList>
    <comment ref="H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Arthur François:</t>
        </r>
        <r>
          <rPr>
            <sz val="9"/>
            <color indexed="81"/>
            <rFont val="Tahoma"/>
            <family val="2"/>
          </rPr>
          <t xml:space="preserve">
National : 18,41%</t>
        </r>
      </text>
    </comment>
    <comment ref="H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Arthur François :</t>
        </r>
        <r>
          <rPr>
            <sz val="9"/>
            <color indexed="81"/>
            <rFont val="Tahoma"/>
            <family val="2"/>
          </rPr>
          <t xml:space="preserve">
National : 81,59%</t>
        </r>
      </text>
    </comment>
  </commentList>
</comments>
</file>

<file path=xl/sharedStrings.xml><?xml version="1.0" encoding="utf-8"?>
<sst xmlns="http://schemas.openxmlformats.org/spreadsheetml/2006/main" count="81" uniqueCount="49">
  <si>
    <t>maximum</t>
  </si>
  <si>
    <t>Art</t>
  </si>
  <si>
    <t>art.3, §2</t>
  </si>
  <si>
    <t>art.3, §3</t>
  </si>
  <si>
    <t>art. 4 3°</t>
  </si>
  <si>
    <t>art.5, §3</t>
  </si>
  <si>
    <t>art.5, §2</t>
  </si>
  <si>
    <t>art. 7 6°</t>
  </si>
  <si>
    <t>art. 14, § 2, 1°</t>
  </si>
  <si>
    <t xml:space="preserve">budget par mois </t>
  </si>
  <si>
    <t>Coûts opérationnels max 10%</t>
  </si>
  <si>
    <t>Budget prestations min 90%</t>
  </si>
  <si>
    <t>Groupe</t>
  </si>
  <si>
    <t>Individuelle</t>
  </si>
  <si>
    <t>Totale</t>
  </si>
  <si>
    <t>Budget totale 2021-2023</t>
  </si>
  <si>
    <t>Budget par %</t>
  </si>
  <si>
    <t>Simulation</t>
  </si>
  <si>
    <t>Coût réseau/AMI</t>
  </si>
  <si>
    <t>Ticket modérateur</t>
  </si>
  <si>
    <t>Nombre de personnes</t>
  </si>
  <si>
    <t>Specialisé</t>
  </si>
  <si>
    <t>Consultation</t>
  </si>
  <si>
    <t>Budget  %</t>
  </si>
  <si>
    <t>Résultat simulation</t>
  </si>
  <si>
    <t>Intervention groupe psy-autre</t>
  </si>
  <si>
    <t>Premiere session individuelle</t>
  </si>
  <si>
    <t>Session individuelle suivante</t>
  </si>
  <si>
    <t>Session supplementaire</t>
  </si>
  <si>
    <t>Session individuelle</t>
  </si>
  <si>
    <t>Totale de prestations</t>
  </si>
  <si>
    <t>PPL</t>
  </si>
  <si>
    <t>Autre</t>
  </si>
  <si>
    <t>Montant</t>
  </si>
  <si>
    <t>Ticket modérateur VT</t>
  </si>
  <si>
    <t>Coût AMI/réseau par prestation</t>
  </si>
  <si>
    <t>Nombre de participants au sessions en groupe</t>
  </si>
  <si>
    <t xml:space="preserve">% statut BIM </t>
  </si>
  <si>
    <t>% pas de statut BIM</t>
  </si>
  <si>
    <t>Autres missions</t>
  </si>
  <si>
    <t>Contingent</t>
  </si>
  <si>
    <t>Fonction PPL</t>
  </si>
  <si>
    <t>Intervention groupe psy-psy/med</t>
  </si>
  <si>
    <t>budget par an</t>
  </si>
  <si>
    <t>Concertation multidisciplinaire</t>
  </si>
  <si>
    <t>Session supplementaire except.</t>
  </si>
  <si>
    <t>Trajet de soins</t>
  </si>
  <si>
    <t>Minimum</t>
  </si>
  <si>
    <t>Ticket modérateur sessions groupe/ticket moderateur ponderé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</si>
</sst>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813]\ * #,##0.00_-;\-[$€-813]\ * #,##0.00_-;_-[$€-813]\ * &quot;-&quot;??_-;_-@_-"/>
    <numFmt numFmtId="165" formatCode="_-[$€-813]\ * #,##0_-;\-[$€-813]\ * #,##0_-;_-[$€-813]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2" fillId="0" borderId="0" xfId="0" applyFont="1" applyBorder="1" applyAlignment="1"/>
    <xf numFmtId="0" fontId="0" fillId="0" borderId="0" xfId="0" applyBorder="1"/>
    <xf numFmtId="0" fontId="1" fillId="0" borderId="0" xfId="0" applyFont="1" applyBorder="1" applyAlignment="1"/>
    <xf numFmtId="0" fontId="1" fillId="0" borderId="0" xfId="0" applyFont="1" applyBorder="1"/>
    <xf numFmtId="0" fontId="0" fillId="0" borderId="0" xfId="0" applyFont="1" applyBorder="1"/>
    <xf numFmtId="164" fontId="0" fillId="3" borderId="0" xfId="0" applyNumberFormat="1" applyFill="1"/>
    <xf numFmtId="164" fontId="1" fillId="0" borderId="0" xfId="0" applyNumberFormat="1" applyFont="1" applyBorder="1"/>
    <xf numFmtId="0" fontId="1" fillId="0" borderId="0" xfId="0" applyFont="1" applyBorder="1" applyAlignment="1">
      <alignment wrapText="1"/>
    </xf>
    <xf numFmtId="0" fontId="0" fillId="0" borderId="0" xfId="0" applyProtection="1"/>
    <xf numFmtId="2" fontId="0" fillId="0" borderId="0" xfId="0" applyNumberFormat="1" applyProtection="1"/>
    <xf numFmtId="0" fontId="0" fillId="2" borderId="1" xfId="0" applyFill="1" applyBorder="1"/>
    <xf numFmtId="10" fontId="0" fillId="2" borderId="1" xfId="0" applyNumberFormat="1" applyFill="1" applyBorder="1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3" xfId="0" applyFont="1" applyBorder="1"/>
    <xf numFmtId="0" fontId="0" fillId="0" borderId="4" xfId="0" applyBorder="1"/>
    <xf numFmtId="0" fontId="1" fillId="0" borderId="4" xfId="0" applyFont="1" applyBorder="1"/>
    <xf numFmtId="164" fontId="1" fillId="0" borderId="4" xfId="0" applyNumberFormat="1" applyFont="1" applyBorder="1"/>
    <xf numFmtId="0" fontId="1" fillId="0" borderId="4" xfId="0" applyFont="1" applyFill="1" applyBorder="1"/>
    <xf numFmtId="0" fontId="0" fillId="0" borderId="5" xfId="0" applyBorder="1"/>
    <xf numFmtId="0" fontId="1" fillId="0" borderId="6" xfId="0" applyFont="1" applyBorder="1"/>
    <xf numFmtId="9" fontId="1" fillId="2" borderId="0" xfId="0" applyNumberFormat="1" applyFont="1" applyFill="1" applyBorder="1"/>
    <xf numFmtId="164" fontId="0" fillId="0" borderId="0" xfId="0" applyNumberFormat="1" applyFont="1" applyBorder="1"/>
    <xf numFmtId="164" fontId="0" fillId="0" borderId="0" xfId="0" applyNumberFormat="1" applyBorder="1"/>
    <xf numFmtId="0" fontId="0" fillId="0" borderId="7" xfId="0" applyBorder="1"/>
    <xf numFmtId="9" fontId="1" fillId="0" borderId="0" xfId="0" applyNumberFormat="1" applyFont="1" applyFill="1" applyBorder="1"/>
    <xf numFmtId="0" fontId="0" fillId="0" borderId="6" xfId="0" applyBorder="1"/>
    <xf numFmtId="9" fontId="1" fillId="5" borderId="0" xfId="0" applyNumberFormat="1" applyFont="1" applyFill="1" applyBorder="1"/>
    <xf numFmtId="0" fontId="1" fillId="4" borderId="6" xfId="0" applyFont="1" applyFill="1" applyBorder="1"/>
    <xf numFmtId="9" fontId="1" fillId="0" borderId="0" xfId="0" applyNumberFormat="1" applyFont="1" applyBorder="1" applyAlignment="1">
      <alignment wrapText="1"/>
    </xf>
    <xf numFmtId="0" fontId="0" fillId="0" borderId="7" xfId="0" applyBorder="1" applyAlignment="1">
      <alignment wrapText="1"/>
    </xf>
    <xf numFmtId="0" fontId="0" fillId="2" borderId="0" xfId="0" applyFill="1" applyBorder="1"/>
    <xf numFmtId="165" fontId="0" fillId="0" borderId="0" xfId="0" applyNumberFormat="1" applyBorder="1"/>
    <xf numFmtId="0" fontId="0" fillId="0" borderId="8" xfId="0" applyBorder="1"/>
    <xf numFmtId="0" fontId="0" fillId="0" borderId="9" xfId="0" applyBorder="1"/>
    <xf numFmtId="0" fontId="1" fillId="0" borderId="9" xfId="0" applyFont="1" applyBorder="1"/>
    <xf numFmtId="164" fontId="1" fillId="0" borderId="9" xfId="0" applyNumberFormat="1" applyFont="1" applyBorder="1"/>
    <xf numFmtId="0" fontId="0" fillId="0" borderId="10" xfId="0" applyBorder="1"/>
    <xf numFmtId="0" fontId="0" fillId="0" borderId="3" xfId="0" applyBorder="1"/>
    <xf numFmtId="164" fontId="0" fillId="0" borderId="0" xfId="0" applyNumberFormat="1" applyFont="1" applyFill="1" applyBorder="1"/>
    <xf numFmtId="164" fontId="0" fillId="0" borderId="7" xfId="0" applyNumberFormat="1" applyBorder="1"/>
    <xf numFmtId="0" fontId="2" fillId="0" borderId="6" xfId="0" applyFont="1" applyBorder="1" applyAlignment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4"/>
  <sheetViews>
    <sheetView tabSelected="1" topLeftCell="A22" workbookViewId="0">
      <selection activeCell="C47" sqref="C47"/>
    </sheetView>
  </sheetViews>
  <sheetFormatPr defaultRowHeight="14.4" x14ac:dyDescent="0.3"/>
  <cols>
    <col min="2" max="2" width="16.33203125" customWidth="1"/>
    <col min="3" max="3" width="29.44140625" customWidth="1"/>
    <col min="4" max="4" width="16.5546875" customWidth="1"/>
    <col min="5" max="5" width="18" customWidth="1"/>
    <col min="6" max="6" width="21.33203125" customWidth="1"/>
    <col min="7" max="7" width="16.6640625" customWidth="1"/>
    <col min="8" max="10" width="14.44140625" bestFit="1" customWidth="1"/>
  </cols>
  <sheetData>
    <row r="2" spans="2:8" x14ac:dyDescent="0.3">
      <c r="C2" s="9">
        <f>C3/12</f>
        <v>365656.65856484143</v>
      </c>
      <c r="D2" t="s">
        <v>9</v>
      </c>
    </row>
    <row r="3" spans="2:8" x14ac:dyDescent="0.3">
      <c r="C3" s="9">
        <v>4387879.9027780974</v>
      </c>
      <c r="D3" t="s">
        <v>43</v>
      </c>
    </row>
    <row r="4" spans="2:8" x14ac:dyDescent="0.3">
      <c r="C4" s="2">
        <f>(C2*4)+(C3*2)</f>
        <v>10238386.43981556</v>
      </c>
      <c r="D4" s="3" t="s">
        <v>15</v>
      </c>
      <c r="G4" s="3"/>
      <c r="H4" s="3"/>
    </row>
    <row r="7" spans="2:8" x14ac:dyDescent="0.3">
      <c r="B7" s="3" t="s">
        <v>10</v>
      </c>
      <c r="C7" s="3"/>
      <c r="D7" s="3"/>
      <c r="E7" s="2">
        <f>C4*0.1</f>
        <v>1023838.6439815561</v>
      </c>
    </row>
    <row r="8" spans="2:8" x14ac:dyDescent="0.3">
      <c r="B8" s="3" t="s">
        <v>11</v>
      </c>
      <c r="C8" s="3"/>
      <c r="D8" s="3"/>
      <c r="E8" s="2">
        <f>C4*0.9</f>
        <v>9214547.7958340049</v>
      </c>
    </row>
    <row r="9" spans="2:8" x14ac:dyDescent="0.3">
      <c r="B9" s="3"/>
      <c r="C9" s="3"/>
      <c r="D9" s="3"/>
      <c r="E9" s="2"/>
    </row>
    <row r="10" spans="2:8" ht="15" thickBot="1" x14ac:dyDescent="0.35">
      <c r="B10" s="3"/>
      <c r="C10" s="3"/>
      <c r="D10" s="3"/>
      <c r="E10" s="2"/>
    </row>
    <row r="11" spans="2:8" x14ac:dyDescent="0.3">
      <c r="B11" s="19"/>
      <c r="C11" s="20"/>
      <c r="D11" s="21"/>
      <c r="E11" s="22" t="s">
        <v>16</v>
      </c>
      <c r="F11" s="23" t="s">
        <v>24</v>
      </c>
      <c r="G11" s="24"/>
    </row>
    <row r="12" spans="2:8" x14ac:dyDescent="0.3">
      <c r="B12" s="25" t="s">
        <v>41</v>
      </c>
      <c r="C12" s="7" t="s">
        <v>12</v>
      </c>
      <c r="D12" s="26">
        <v>0.35</v>
      </c>
      <c r="E12" s="27">
        <f>E18*D12</f>
        <v>1612545.8642709507</v>
      </c>
      <c r="F12" s="28">
        <f>E20+E21</f>
        <v>1558150</v>
      </c>
      <c r="G12" s="29"/>
    </row>
    <row r="13" spans="2:8" x14ac:dyDescent="0.3">
      <c r="B13" s="25"/>
      <c r="C13" s="7" t="s">
        <v>13</v>
      </c>
      <c r="D13" s="26">
        <v>0.5</v>
      </c>
      <c r="E13" s="27">
        <f>E18*D13</f>
        <v>2303636.9489585012</v>
      </c>
      <c r="F13" s="28">
        <f>E22+E23+E24</f>
        <v>2262814.56</v>
      </c>
      <c r="G13" s="29"/>
    </row>
    <row r="14" spans="2:8" x14ac:dyDescent="0.3">
      <c r="B14" s="25"/>
      <c r="C14" s="7" t="s">
        <v>46</v>
      </c>
      <c r="D14" s="26">
        <v>0.1</v>
      </c>
      <c r="E14" s="27">
        <f>E18*D14</f>
        <v>460727.38979170029</v>
      </c>
      <c r="F14" s="28">
        <f>E25</f>
        <v>456000</v>
      </c>
      <c r="G14" s="29"/>
    </row>
    <row r="15" spans="2:8" x14ac:dyDescent="0.3">
      <c r="B15" s="25"/>
      <c r="C15" s="7" t="s">
        <v>39</v>
      </c>
      <c r="D15" s="26">
        <v>0.05</v>
      </c>
      <c r="E15" s="27">
        <f>E18*D15</f>
        <v>230363.69489585015</v>
      </c>
      <c r="F15" s="28">
        <f>E15</f>
        <v>230363.69489585015</v>
      </c>
      <c r="G15" s="29"/>
    </row>
    <row r="16" spans="2:8" x14ac:dyDescent="0.3">
      <c r="B16" s="25"/>
      <c r="C16" s="7" t="s">
        <v>14</v>
      </c>
      <c r="D16" s="30"/>
      <c r="E16" s="27"/>
      <c r="F16" s="28">
        <f>SUM(F12:F15)</f>
        <v>4507328.254895851</v>
      </c>
      <c r="G16" s="29"/>
    </row>
    <row r="17" spans="2:10" x14ac:dyDescent="0.3">
      <c r="B17" s="31"/>
      <c r="C17" s="5"/>
      <c r="D17" s="5"/>
      <c r="E17" s="5"/>
      <c r="F17" s="5"/>
      <c r="G17" s="29"/>
    </row>
    <row r="18" spans="2:10" x14ac:dyDescent="0.3">
      <c r="B18" s="25" t="s">
        <v>41</v>
      </c>
      <c r="C18" s="7" t="s">
        <v>47</v>
      </c>
      <c r="D18" s="32">
        <v>0.45</v>
      </c>
      <c r="E18" s="10">
        <f>C4*D18</f>
        <v>4607273.8979170024</v>
      </c>
      <c r="F18" s="5"/>
      <c r="G18" s="29"/>
      <c r="H18" s="1"/>
      <c r="J18" s="1"/>
    </row>
    <row r="19" spans="2:10" ht="28.8" x14ac:dyDescent="0.3">
      <c r="B19" s="33" t="s">
        <v>17</v>
      </c>
      <c r="C19" s="7"/>
      <c r="D19" s="34" t="s">
        <v>40</v>
      </c>
      <c r="E19" s="10" t="s">
        <v>18</v>
      </c>
      <c r="F19" s="5" t="s">
        <v>19</v>
      </c>
      <c r="G19" s="35" t="s">
        <v>20</v>
      </c>
    </row>
    <row r="20" spans="2:10" x14ac:dyDescent="0.3">
      <c r="B20" s="31"/>
      <c r="C20" s="5" t="s">
        <v>42</v>
      </c>
      <c r="D20" s="36">
        <v>2600</v>
      </c>
      <c r="E20" s="28">
        <f>D20*Prestations!I4</f>
        <v>981500</v>
      </c>
      <c r="F20" s="28">
        <f>G20*Prestations!G4</f>
        <v>58500</v>
      </c>
      <c r="G20" s="29">
        <f>D20*Prestations!H17</f>
        <v>23400</v>
      </c>
    </row>
    <row r="21" spans="2:10" x14ac:dyDescent="0.3">
      <c r="B21" s="31"/>
      <c r="C21" s="5" t="s">
        <v>25</v>
      </c>
      <c r="D21" s="36">
        <v>1900</v>
      </c>
      <c r="E21" s="28">
        <f>D21*Prestations!I5</f>
        <v>576650</v>
      </c>
      <c r="F21" s="28">
        <f>G21*Prestations!G5</f>
        <v>42750</v>
      </c>
      <c r="G21" s="29">
        <f>D21*Prestations!H17</f>
        <v>17100</v>
      </c>
      <c r="H21" s="1"/>
    </row>
    <row r="22" spans="2:10" x14ac:dyDescent="0.3">
      <c r="B22" s="31"/>
      <c r="C22" s="5" t="s">
        <v>26</v>
      </c>
      <c r="D22" s="36">
        <v>5100</v>
      </c>
      <c r="E22" s="28">
        <f>D22*Prestations!I6</f>
        <v>382500</v>
      </c>
      <c r="F22" s="28">
        <v>0</v>
      </c>
      <c r="G22" s="29">
        <f>D22</f>
        <v>5100</v>
      </c>
    </row>
    <row r="23" spans="2:10" x14ac:dyDescent="0.3">
      <c r="B23" s="31"/>
      <c r="C23" s="5" t="s">
        <v>27</v>
      </c>
      <c r="D23" s="36">
        <v>28000</v>
      </c>
      <c r="E23" s="28">
        <f>D23*Prestations!I7</f>
        <v>1828083.6</v>
      </c>
      <c r="F23" s="37">
        <f>G23*Prestations!H7</f>
        <v>271916.39999999997</v>
      </c>
      <c r="G23" s="29">
        <f>D23</f>
        <v>28000</v>
      </c>
    </row>
    <row r="24" spans="2:10" x14ac:dyDescent="0.3">
      <c r="B24" s="31"/>
      <c r="C24" s="5" t="s">
        <v>45</v>
      </c>
      <c r="D24" s="36">
        <v>800</v>
      </c>
      <c r="E24" s="28">
        <f>D24*Prestations!I8</f>
        <v>52230.960000000006</v>
      </c>
      <c r="F24" s="37">
        <f>G24*Prestations!H8</f>
        <v>7769.04</v>
      </c>
      <c r="G24" s="29">
        <f>D24</f>
        <v>800</v>
      </c>
      <c r="H24" s="1"/>
    </row>
    <row r="25" spans="2:10" x14ac:dyDescent="0.3">
      <c r="B25" s="31"/>
      <c r="C25" s="5" t="s">
        <v>46</v>
      </c>
      <c r="D25" s="36">
        <v>7600</v>
      </c>
      <c r="E25" s="28">
        <f>D25*Prestations!I14</f>
        <v>456000</v>
      </c>
      <c r="F25" s="28">
        <v>0</v>
      </c>
      <c r="G25" s="29"/>
      <c r="H25" s="1"/>
    </row>
    <row r="26" spans="2:10" x14ac:dyDescent="0.3">
      <c r="B26" s="31"/>
      <c r="C26" s="5"/>
      <c r="D26" s="7" t="s">
        <v>14</v>
      </c>
      <c r="E26" s="10">
        <f>SUM(E20:E25)</f>
        <v>4276964.5600000005</v>
      </c>
      <c r="F26" s="10">
        <f>SUM(F20:F24)</f>
        <v>380935.43999999994</v>
      </c>
      <c r="G26" s="29"/>
    </row>
    <row r="27" spans="2:10" ht="15" thickBot="1" x14ac:dyDescent="0.35">
      <c r="B27" s="38"/>
      <c r="C27" s="39"/>
      <c r="D27" s="40"/>
      <c r="E27" s="41"/>
      <c r="F27" s="41"/>
      <c r="G27" s="42"/>
    </row>
    <row r="28" spans="2:10" x14ac:dyDescent="0.3">
      <c r="D28" s="3"/>
      <c r="E28" s="2"/>
      <c r="F28" s="2"/>
    </row>
    <row r="29" spans="2:10" ht="15" thickBot="1" x14ac:dyDescent="0.35">
      <c r="D29" s="3"/>
      <c r="E29" s="2"/>
      <c r="F29" s="2"/>
    </row>
    <row r="30" spans="2:10" x14ac:dyDescent="0.3">
      <c r="B30" s="43"/>
      <c r="C30" s="20"/>
      <c r="D30" s="21"/>
      <c r="E30" s="22" t="s">
        <v>23</v>
      </c>
      <c r="F30" s="23" t="s">
        <v>24</v>
      </c>
      <c r="G30" s="24"/>
    </row>
    <row r="31" spans="2:10" x14ac:dyDescent="0.3">
      <c r="B31" s="25" t="s">
        <v>21</v>
      </c>
      <c r="C31" s="7" t="s">
        <v>12</v>
      </c>
      <c r="D31" s="26">
        <v>0.35</v>
      </c>
      <c r="E31" s="27">
        <f>E38*D31</f>
        <v>1612545.8642709507</v>
      </c>
      <c r="F31" s="28">
        <f>E40+E41</f>
        <v>1587750</v>
      </c>
      <c r="G31" s="29"/>
    </row>
    <row r="32" spans="2:10" x14ac:dyDescent="0.3">
      <c r="B32" s="31"/>
      <c r="C32" s="7" t="s">
        <v>13</v>
      </c>
      <c r="D32" s="26">
        <v>0.45</v>
      </c>
      <c r="E32" s="27">
        <f>E38*D32</f>
        <v>2073273.2540626512</v>
      </c>
      <c r="F32" s="28">
        <f>E42</f>
        <v>2023949.7000000002</v>
      </c>
      <c r="G32" s="29"/>
    </row>
    <row r="33" spans="2:9" x14ac:dyDescent="0.3">
      <c r="B33" s="31"/>
      <c r="C33" s="7" t="s">
        <v>22</v>
      </c>
      <c r="D33" s="26">
        <v>0.1</v>
      </c>
      <c r="E33" s="27">
        <f>E38*D33</f>
        <v>460727.38979170029</v>
      </c>
      <c r="F33" s="28">
        <f>E43</f>
        <v>450000</v>
      </c>
      <c r="G33" s="29"/>
    </row>
    <row r="34" spans="2:9" x14ac:dyDescent="0.3">
      <c r="B34" s="31"/>
      <c r="C34" s="7" t="s">
        <v>46</v>
      </c>
      <c r="D34" s="26">
        <v>0.1</v>
      </c>
      <c r="E34" s="44">
        <f>E38*D34</f>
        <v>460727.38979170029</v>
      </c>
      <c r="F34" s="28">
        <f>E44</f>
        <v>456000</v>
      </c>
      <c r="G34" s="29"/>
    </row>
    <row r="35" spans="2:9" x14ac:dyDescent="0.3">
      <c r="B35" s="31"/>
      <c r="C35" s="7" t="s">
        <v>14</v>
      </c>
      <c r="D35" s="30"/>
      <c r="E35" s="10"/>
      <c r="F35" s="28">
        <f>SUM(F31:F34)</f>
        <v>4517699.7</v>
      </c>
      <c r="G35" s="29"/>
    </row>
    <row r="36" spans="2:9" x14ac:dyDescent="0.3">
      <c r="B36" s="31"/>
      <c r="C36" s="7"/>
      <c r="D36" s="30"/>
      <c r="E36" s="10"/>
      <c r="F36" s="28"/>
      <c r="G36" s="29"/>
    </row>
    <row r="37" spans="2:9" x14ac:dyDescent="0.3">
      <c r="B37" s="31"/>
      <c r="C37" s="5"/>
      <c r="D37" s="7"/>
      <c r="E37" s="7"/>
      <c r="F37" s="5"/>
      <c r="G37" s="29"/>
    </row>
    <row r="38" spans="2:9" x14ac:dyDescent="0.3">
      <c r="B38" s="25" t="s">
        <v>21</v>
      </c>
      <c r="C38" s="7" t="s">
        <v>0</v>
      </c>
      <c r="D38" s="32">
        <v>0.45</v>
      </c>
      <c r="E38" s="10">
        <f>C4*D38</f>
        <v>4607273.8979170024</v>
      </c>
      <c r="F38" s="5"/>
      <c r="G38" s="45"/>
      <c r="I38" s="1"/>
    </row>
    <row r="39" spans="2:9" ht="28.8" x14ac:dyDescent="0.3">
      <c r="B39" s="33" t="s">
        <v>17</v>
      </c>
      <c r="C39" s="7"/>
      <c r="D39" s="34" t="s">
        <v>40</v>
      </c>
      <c r="E39" s="10" t="s">
        <v>18</v>
      </c>
      <c r="F39" s="5" t="s">
        <v>19</v>
      </c>
      <c r="G39" s="35" t="s">
        <v>20</v>
      </c>
    </row>
    <row r="40" spans="2:9" x14ac:dyDescent="0.3">
      <c r="B40" s="31"/>
      <c r="C40" s="5" t="s">
        <v>42</v>
      </c>
      <c r="D40" s="36">
        <v>3000</v>
      </c>
      <c r="E40" s="28">
        <f>D40*Prestations!I10</f>
        <v>1132500</v>
      </c>
      <c r="F40" s="28">
        <f>G40*Prestations!G10</f>
        <v>67500</v>
      </c>
      <c r="G40" s="29">
        <f>D40*Prestations!H17</f>
        <v>27000</v>
      </c>
    </row>
    <row r="41" spans="2:9" x14ac:dyDescent="0.3">
      <c r="B41" s="31"/>
      <c r="C41" s="5" t="s">
        <v>25</v>
      </c>
      <c r="D41" s="36">
        <v>1500</v>
      </c>
      <c r="E41" s="28">
        <f>D41*Prestations!I11</f>
        <v>455250</v>
      </c>
      <c r="F41" s="28">
        <f>G41*Prestations!G11</f>
        <v>33750</v>
      </c>
      <c r="G41" s="29">
        <f>D41*Prestations!H17</f>
        <v>13500</v>
      </c>
    </row>
    <row r="42" spans="2:9" x14ac:dyDescent="0.3">
      <c r="B42" s="31"/>
      <c r="C42" s="5" t="s">
        <v>29</v>
      </c>
      <c r="D42" s="36">
        <v>31000</v>
      </c>
      <c r="E42" s="28">
        <f>D42*Prestations!I12</f>
        <v>2023949.7000000002</v>
      </c>
      <c r="F42" s="28">
        <f>G42*Prestations!H7</f>
        <v>301050.3</v>
      </c>
      <c r="G42" s="29">
        <f>D42</f>
        <v>31000</v>
      </c>
    </row>
    <row r="43" spans="2:9" x14ac:dyDescent="0.3">
      <c r="B43" s="31"/>
      <c r="C43" s="5" t="s">
        <v>44</v>
      </c>
      <c r="D43" s="36">
        <v>2000</v>
      </c>
      <c r="E43" s="28">
        <f>D43*Prestations!I13</f>
        <v>450000</v>
      </c>
      <c r="F43" s="28">
        <v>0</v>
      </c>
      <c r="G43" s="29">
        <f>D43</f>
        <v>2000</v>
      </c>
    </row>
    <row r="44" spans="2:9" x14ac:dyDescent="0.3">
      <c r="B44" s="31"/>
      <c r="C44" s="5" t="s">
        <v>46</v>
      </c>
      <c r="D44" s="36">
        <v>7600</v>
      </c>
      <c r="E44" s="28">
        <f>D44*Prestations!I14</f>
        <v>456000</v>
      </c>
      <c r="F44" s="28">
        <v>0</v>
      </c>
      <c r="G44" s="29">
        <f>D44</f>
        <v>7600</v>
      </c>
      <c r="I44" s="1"/>
    </row>
    <row r="45" spans="2:9" x14ac:dyDescent="0.3">
      <c r="B45" s="46"/>
      <c r="C45" s="5"/>
      <c r="D45" s="6" t="s">
        <v>14</v>
      </c>
      <c r="E45" s="10">
        <f>SUM(E40:E44)</f>
        <v>4517699.7</v>
      </c>
      <c r="F45" s="10">
        <f>SUM(F40:F44)</f>
        <v>402300.3</v>
      </c>
      <c r="G45" s="29"/>
    </row>
    <row r="46" spans="2:9" x14ac:dyDescent="0.3">
      <c r="B46" s="31"/>
      <c r="C46" s="5"/>
      <c r="D46" s="7"/>
      <c r="E46" s="5"/>
      <c r="F46" s="5"/>
      <c r="G46" s="29"/>
    </row>
    <row r="47" spans="2:9" ht="28.8" x14ac:dyDescent="0.3">
      <c r="B47" s="31"/>
      <c r="C47" s="5"/>
      <c r="D47" s="11" t="s">
        <v>30</v>
      </c>
      <c r="E47" s="10">
        <f>E26+E45</f>
        <v>8794664.2600000016</v>
      </c>
      <c r="F47" s="5"/>
      <c r="G47" s="29"/>
    </row>
    <row r="48" spans="2:9" ht="15" thickBot="1" x14ac:dyDescent="0.35">
      <c r="B48" s="38"/>
      <c r="C48" s="39"/>
      <c r="D48" s="40"/>
      <c r="E48" s="39"/>
      <c r="F48" s="39"/>
      <c r="G48" s="42"/>
    </row>
    <row r="49" spans="2:5" x14ac:dyDescent="0.3">
      <c r="B49" s="4"/>
      <c r="C49" s="8"/>
      <c r="D49" s="7"/>
      <c r="E49" s="5"/>
    </row>
    <row r="50" spans="2:5" x14ac:dyDescent="0.3">
      <c r="B50" s="4"/>
      <c r="C50" s="5"/>
      <c r="D50" s="6"/>
      <c r="E50" s="5"/>
    </row>
    <row r="51" spans="2:5" x14ac:dyDescent="0.3">
      <c r="B51" s="5"/>
      <c r="C51" s="5"/>
      <c r="D51" s="7"/>
      <c r="E51" s="5"/>
    </row>
    <row r="52" spans="2:5" x14ac:dyDescent="0.3">
      <c r="B52" s="4"/>
      <c r="C52" s="5"/>
      <c r="D52" s="7"/>
      <c r="E52" s="5"/>
    </row>
    <row r="53" spans="2:5" x14ac:dyDescent="0.3">
      <c r="B53" s="5"/>
      <c r="C53" s="5"/>
      <c r="D53" s="7"/>
      <c r="E53" s="5"/>
    </row>
    <row r="54" spans="2:5" x14ac:dyDescent="0.3">
      <c r="B54" s="5"/>
      <c r="C54" s="5"/>
      <c r="D54" s="5"/>
      <c r="E54" s="5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20"/>
  <sheetViews>
    <sheetView workbookViewId="0">
      <selection activeCell="H4" sqref="H4"/>
    </sheetView>
  </sheetViews>
  <sheetFormatPr defaultRowHeight="14.4" x14ac:dyDescent="0.3"/>
  <cols>
    <col min="2" max="2" width="15" bestFit="1" customWidth="1"/>
    <col min="3" max="3" width="28.33203125" bestFit="1" customWidth="1"/>
    <col min="4" max="4" width="15.6640625" customWidth="1"/>
    <col min="6" max="6" width="13.44140625" customWidth="1"/>
    <col min="7" max="7" width="14" customWidth="1"/>
    <col min="8" max="8" width="12.109375" customWidth="1"/>
    <col min="9" max="9" width="17.109375" customWidth="1"/>
  </cols>
  <sheetData>
    <row r="3" spans="2:9" ht="86.4" x14ac:dyDescent="0.3">
      <c r="C3" s="3"/>
      <c r="D3" t="s">
        <v>1</v>
      </c>
      <c r="E3" s="17" t="s">
        <v>33</v>
      </c>
      <c r="F3" s="18" t="s">
        <v>19</v>
      </c>
      <c r="G3" s="18" t="s">
        <v>34</v>
      </c>
      <c r="H3" s="18" t="s">
        <v>48</v>
      </c>
      <c r="I3" s="18" t="s">
        <v>35</v>
      </c>
    </row>
    <row r="4" spans="2:9" x14ac:dyDescent="0.3">
      <c r="B4" s="3" t="s">
        <v>31</v>
      </c>
      <c r="C4" t="s">
        <v>42</v>
      </c>
      <c r="D4" t="s">
        <v>2</v>
      </c>
      <c r="E4">
        <v>400</v>
      </c>
      <c r="F4">
        <v>2.5</v>
      </c>
      <c r="G4">
        <v>2.5</v>
      </c>
      <c r="H4">
        <f>G4*H17</f>
        <v>22.5</v>
      </c>
      <c r="I4" s="12">
        <f>E4-H4</f>
        <v>377.5</v>
      </c>
    </row>
    <row r="5" spans="2:9" x14ac:dyDescent="0.3">
      <c r="B5" s="3"/>
      <c r="C5" t="s">
        <v>25</v>
      </c>
      <c r="D5" t="s">
        <v>2</v>
      </c>
      <c r="E5">
        <v>326</v>
      </c>
      <c r="F5">
        <v>2.5</v>
      </c>
      <c r="G5">
        <v>2.5</v>
      </c>
      <c r="H5">
        <f>G5*H17</f>
        <v>22.5</v>
      </c>
      <c r="I5" s="12">
        <f>E5-H5</f>
        <v>303.5</v>
      </c>
    </row>
    <row r="6" spans="2:9" x14ac:dyDescent="0.3">
      <c r="C6" t="s">
        <v>26</v>
      </c>
      <c r="D6" t="s">
        <v>3</v>
      </c>
      <c r="E6">
        <v>75</v>
      </c>
      <c r="F6">
        <v>0</v>
      </c>
      <c r="G6">
        <v>0</v>
      </c>
      <c r="H6">
        <v>0</v>
      </c>
      <c r="I6" s="12">
        <v>75</v>
      </c>
    </row>
    <row r="7" spans="2:9" x14ac:dyDescent="0.3">
      <c r="C7" t="s">
        <v>27</v>
      </c>
      <c r="D7" t="s">
        <v>3</v>
      </c>
      <c r="E7">
        <v>75</v>
      </c>
      <c r="F7">
        <v>11</v>
      </c>
      <c r="G7">
        <v>4</v>
      </c>
      <c r="H7" s="16">
        <f>(F7*H20)+(G7*H19)</f>
        <v>9.7112999999999996</v>
      </c>
      <c r="I7" s="13">
        <f>(75-11)*H20+(75-4)*H19</f>
        <v>65.288700000000006</v>
      </c>
    </row>
    <row r="8" spans="2:9" x14ac:dyDescent="0.3">
      <c r="C8" t="s">
        <v>28</v>
      </c>
      <c r="D8" t="s">
        <v>4</v>
      </c>
      <c r="E8">
        <v>75</v>
      </c>
      <c r="F8">
        <v>11</v>
      </c>
      <c r="G8">
        <v>4</v>
      </c>
      <c r="H8" s="16">
        <f>(F8*H20)+(G8*H19)</f>
        <v>9.7112999999999996</v>
      </c>
      <c r="I8" s="13">
        <f>(75-11)*H20+(75-4)*H19</f>
        <v>65.288700000000006</v>
      </c>
    </row>
    <row r="9" spans="2:9" x14ac:dyDescent="0.3">
      <c r="I9" s="12"/>
    </row>
    <row r="10" spans="2:9" x14ac:dyDescent="0.3">
      <c r="B10" s="3" t="s">
        <v>21</v>
      </c>
      <c r="C10" t="s">
        <v>42</v>
      </c>
      <c r="D10" t="s">
        <v>5</v>
      </c>
      <c r="E10">
        <v>400</v>
      </c>
      <c r="F10">
        <v>2.5</v>
      </c>
      <c r="G10">
        <v>2.5</v>
      </c>
      <c r="H10">
        <f>G10*H17</f>
        <v>22.5</v>
      </c>
      <c r="I10" s="12">
        <f>E10-H10</f>
        <v>377.5</v>
      </c>
    </row>
    <row r="11" spans="2:9" x14ac:dyDescent="0.3">
      <c r="B11" s="3"/>
      <c r="C11" t="s">
        <v>25</v>
      </c>
      <c r="D11" t="s">
        <v>5</v>
      </c>
      <c r="E11">
        <v>326</v>
      </c>
      <c r="F11">
        <v>2.5</v>
      </c>
      <c r="G11">
        <v>2.5</v>
      </c>
      <c r="H11">
        <f>G11*9</f>
        <v>22.5</v>
      </c>
      <c r="I11" s="12">
        <f>E11-H11</f>
        <v>303.5</v>
      </c>
    </row>
    <row r="12" spans="2:9" x14ac:dyDescent="0.3">
      <c r="C12" t="s">
        <v>29</v>
      </c>
      <c r="D12" t="s">
        <v>6</v>
      </c>
      <c r="E12">
        <v>75</v>
      </c>
      <c r="F12">
        <v>11</v>
      </c>
      <c r="G12">
        <v>4</v>
      </c>
      <c r="H12" s="16">
        <f>(F12*H20)+(G12*H19)</f>
        <v>9.7112999999999996</v>
      </c>
      <c r="I12" s="13">
        <f>(75-11)*H20+(75-4)*H19</f>
        <v>65.288700000000006</v>
      </c>
    </row>
    <row r="13" spans="2:9" x14ac:dyDescent="0.3">
      <c r="C13" t="s">
        <v>44</v>
      </c>
      <c r="D13" t="s">
        <v>7</v>
      </c>
      <c r="E13">
        <v>225</v>
      </c>
      <c r="F13">
        <v>0</v>
      </c>
      <c r="G13">
        <v>0</v>
      </c>
      <c r="H13">
        <v>0</v>
      </c>
      <c r="I13" s="12">
        <v>225</v>
      </c>
    </row>
    <row r="14" spans="2:9" x14ac:dyDescent="0.3">
      <c r="C14" t="s">
        <v>46</v>
      </c>
      <c r="D14" t="s">
        <v>8</v>
      </c>
      <c r="E14">
        <v>60</v>
      </c>
      <c r="F14">
        <v>0</v>
      </c>
      <c r="G14">
        <v>0</v>
      </c>
      <c r="H14">
        <v>0</v>
      </c>
      <c r="I14" s="12">
        <v>60</v>
      </c>
    </row>
    <row r="15" spans="2:9" x14ac:dyDescent="0.3">
      <c r="B15" s="3" t="s">
        <v>32</v>
      </c>
    </row>
    <row r="17" spans="4:8" x14ac:dyDescent="0.3">
      <c r="D17" s="47" t="s">
        <v>36</v>
      </c>
      <c r="E17" s="47"/>
      <c r="F17" s="47"/>
      <c r="G17" s="48"/>
      <c r="H17" s="14">
        <v>9</v>
      </c>
    </row>
    <row r="19" spans="4:8" x14ac:dyDescent="0.3">
      <c r="E19" t="s">
        <v>37</v>
      </c>
      <c r="H19" s="15">
        <v>0.18410000000000001</v>
      </c>
    </row>
    <row r="20" spans="4:8" x14ac:dyDescent="0.3">
      <c r="E20" t="s">
        <v>38</v>
      </c>
      <c r="H20" s="15">
        <v>0.81589999999999996</v>
      </c>
    </row>
  </sheetData>
  <sheetProtection selectLockedCells="1" selectUnlockedCells="1"/>
  <mergeCells count="1">
    <mergeCell ref="D17:G1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2022-01-06T13:33:11+00:00</RIDocInitialCreationDate>
    <RITargetGroupTaxHTField0 xmlns="f15eea43-7fa7-45cf-8dc0-d5244e2cd467">
      <Terms xmlns="http://schemas.microsoft.com/office/infopath/2007/PartnerControls"/>
    </RITargetGroupTaxHTField0>
    <RILanguageTaxHTField0 xmlns="f15eea43-7fa7-45cf-8dc0-d5244e2cd467">
      <Terms xmlns="http://schemas.microsoft.com/office/infopath/2007/PartnerControls"/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/>
    <RIDocSummary xmlns="f15eea43-7fa7-45cf-8dc0-d5244e2cd467" xsi:nil="true"/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08BE29-DE6C-457A-8353-04B03DA07FAC}"/>
</file>

<file path=customXml/itemProps2.xml><?xml version="1.0" encoding="utf-8"?>
<ds:datastoreItem xmlns:ds="http://schemas.openxmlformats.org/officeDocument/2006/customXml" ds:itemID="{621A9CCC-41F2-4CDC-BA18-04B935A03E39}"/>
</file>

<file path=customXml/itemProps3.xml><?xml version="1.0" encoding="utf-8"?>
<ds:datastoreItem xmlns:ds="http://schemas.openxmlformats.org/officeDocument/2006/customXml" ds:itemID="{FB08BE29-DE6C-457A-8353-04B03DA07F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844975E-37AE-436E-B74F-6E66F6C4504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Simulation</vt:lpstr>
      <vt:lpstr>Prestations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Lieselotte Huyghe</dc:creator>
  <cp:lastModifiedBy>Esther Chevalier</cp:lastModifiedBy>
  <dcterms:created xsi:type="dcterms:W3CDTF">2021-08-17T12:35:20Z</dcterms:created>
  <dcterms:modified xsi:type="dcterms:W3CDTF">2021-11-26T09:07:54Z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_dlc_DocIdItemGuid">
    <vt:lpwstr>a82c5214-d5eb-4a99-8fb7-39496621a6dc</vt:lpwstr>
  </property>
</Properties>
</file>